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<sst xmlns="http://schemas.openxmlformats.org/spreadsheetml/2006/main" count="130" uniqueCount="124">
  <si>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</si>
  <si>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</si>
  <si>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</si>
  <si>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</si>
  <si>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</si>
  <si>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</si>
  <si>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</si>
  <si>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</si>
  <si>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</si>
  <si>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</si>
  <si>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</si>
  <si>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</si>
  <si>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</si>
  <si>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</si>
  <si>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</si>
  <si>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</si>
  <si>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</si>
  <si>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</si>
  <si>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</si>
  <si>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</si>
  <si>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</si>
  <si>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</si>
  <si>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</si>
  <si>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</si>
  <si>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</si>
  <si>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</si>
  <si>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</si>
  <si>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</si>
  <si>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</si>
  <si>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</si>
  <si>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</si>
  <si>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</si>
  <si>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</si>
  <si>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</si>
  <si>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</si>
  <si>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</si>
  <si>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</si>
  <si>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</si>
  <si>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</si>
  <si>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</si>
  <si>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</si>
  <si>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</si>
  <si>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</si>
  <si>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</si>
  <si>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</si>
  <si>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</si>
  <si>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</si>
  <si>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</si>
  <si>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</si>
  <si>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</si>
  <si>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</si>
  <si>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</si>
  <si>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</si>
  <si>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</si>
  <si>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</si>
  <si>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</si>
  <si>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</si>
  <si>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</si>
  <si>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</si>
  <si>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</si>
  <si>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</si>
  <si>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</si>
  <si>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</si>
  <si>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</si>
  <si>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</si>
  <si>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</si>
  <si>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</si>
  <si>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</si>
  <si>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</si>
  <si>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</si>
  <si>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</si>
  <si>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</si>
  <si>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</si>
  <si>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</si>
  <si>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</si>
  <si>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</si>
  <si>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</si>
  <si>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</si>
  <si>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</si>
  <si>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</si>
  <si>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</si>
  <si>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</si>
  <si>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</si>
  <si>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</si>
  <si>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</si>
  <si>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</si>
  <si>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</si>
  <si>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</si>
  <si>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</si>
  <si>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</si>
  <si>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</si>
  <si>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</si>
  <si>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</si>
  <si>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</si>
  <si>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</si>
  <si>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</si>
  <si>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</si>
  <si>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</si>
  <si>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</si>
  <si>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</si>
  <si>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</si>
  <si>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</si>
  <si>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</si>
  <si>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</si>
  <si>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</si>
  <si>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</si>
  <si>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</si>
  <si>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</si>
  <si>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</si>
  <si>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</si>
  <si>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</si>
  <si>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</si>
  <si>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</si>
  <si>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</si>
  <si>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</si>
  <si>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</si>
  <si>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</si>
  <si>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</si>
  <si>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</si>
  <si>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</si>
  <si>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</si>
  <si>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</si>
  <si>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</si>
  <si>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25.09.19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</si>
</sst>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8" t="s">
        <v>123</v>
      </c>
      <c r="I7" s="14" t="s">
        <v>38</v>
      </c>
      <c r="J7" s="111" t="s">
        <v>2</v>
      </c>
      <c r="K7" s="109" t="s">
        <v>112</v>
      </c>
    </row>
    <row r="8" spans="1:26" ht="39.75" customHeight="1">
      <c r="A8" s="122"/>
      <c r="B8" s="1" t="s">
        <v>17</v>
      </c>
      <c r="C8" s="122"/>
      <c r="D8" s="108"/>
      <c r="E8" s="108"/>
      <c r="F8" s="108"/>
      <c r="G8" s="49" t="s">
        <v>39</v>
      </c>
      <c r="H8" s="119"/>
      <c r="I8" s="49" t="s">
        <v>109</v>
      </c>
      <c r="J8" s="112"/>
      <c r="K8" s="110"/>
      <c r="M8" s="116" t="s">
        <v>113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25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153980515.89999998</v>
      </c>
      <c r="I11" s="8"/>
      <c r="J11" s="38">
        <f aca="true" t="shared" si="0" ref="J11:J19">H11/D11*100</f>
        <v>79.09847370248764</v>
      </c>
      <c r="K11" s="38">
        <f>(H11/(N11+O11+P11+Q11+R11+O28+P28+Q28+R28+S11+S28+T11+T28+U11+U28+V11+V28))*100</f>
        <v>94.53942398411513</v>
      </c>
      <c r="L11" s="73"/>
      <c r="M11" s="46">
        <f>N11+O11+P11+Q11+R11+S11+T11+U11+V11-H12</f>
        <v>2631156.580000013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136387943.01999998</v>
      </c>
      <c r="I12" s="37"/>
      <c r="J12" s="51">
        <f t="shared" si="0"/>
        <v>90.06446841022478</v>
      </c>
      <c r="K12" s="66">
        <f>(H12/(N11+O11+P11+Q11+R11+S11+T11+U11+V11))*100</f>
        <v>98.10734166199418</v>
      </c>
      <c r="L12" s="73"/>
      <c r="M12" s="42">
        <f>(N12+O12+P12+Q12+R12+S12+T12+U12+V12)-(H13+H16+H17+H18+H19)</f>
        <v>1455675.3700000048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((H13+H16+H17+H18+H19)/(N12+O12+P12+Q12+R12+S12+T12+U12+V12))*100</f>
        <v>97.89196004547198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20170.53+77484.56+85678.89+122168.24+192086.34+54904.58+45760.47+58368.76+198912.64+60311.08+198083.99+128752.53+1422196.2+197107.57+156906.83+178881.99+111942.16+62376.16+365673.68+198959.17+119795.62+1585698.88+199396.84</f>
        <v>5841617.709999999</v>
      </c>
      <c r="I16" s="17"/>
      <c r="J16" s="17">
        <f t="shared" si="0"/>
        <v>92.72409063492061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68790118.38999999</v>
      </c>
      <c r="I20" s="33"/>
      <c r="J20" s="33">
        <f>H20/D20*100</f>
        <v>84.80024883779666</v>
      </c>
      <c r="K20" s="113">
        <f>(H20/(N20+O20+P20+Q20+R20+S20+T20+U20+V20))*100</f>
        <v>98.31991547743411</v>
      </c>
      <c r="L20" s="73"/>
      <c r="M20" s="42">
        <f>(N20+O20+P20+Q20+R20+S20+T20+U20+V20)-(H20)</f>
        <v>1175481.2100000232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11219252.82+436011.3+84998.81+712722+32145.2+15641.78+720633.27+1188100.77+1429684.94+54900+9860.35+327368.93+1940305.54+695732+280500+869990.27+428900+1029978+38817.88+414983.7+11003.14+222720+100159.41+549016.6+496162.42+1834896.02+36611.64+314246.58+1523532.23+188412.83</f>
        <v>27207288.429999996</v>
      </c>
      <c r="I21" s="21"/>
      <c r="J21" s="21">
        <f aca="true" t="shared" si="5" ref="J21:J27">H21/D21*100</f>
        <v>83.02959700225968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162000+142046.85+22599.96+289219.34+154661.51+9279.54+10741.39+385204.21</f>
        <v>1175752.8</v>
      </c>
      <c r="I22" s="21"/>
      <c r="J22" s="21">
        <f t="shared" si="5"/>
        <v>78.38336323327354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598267.95+872792.19+173600+142999.8+84590.4+13158+103269.34</f>
        <v>1988677.68</v>
      </c>
      <c r="I23" s="21"/>
      <c r="J23" s="21">
        <f t="shared" si="5"/>
        <v>76.48754424035059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17849.82+141510.94+60763+146073+27939.59+150726.82+46506.53+48541.36+54928.87+48295.79+199790.76+37142.68+25185.9+42165.76+33343.37+40500+227222.65+41199.96+26400+41854.42+227222.65+16831.64+29553.85</f>
        <v>1731549.3599999999</v>
      </c>
      <c r="I24" s="21"/>
      <c r="J24" s="21">
        <f t="shared" si="5"/>
        <v>96.19718666666665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118097.53+230632.96+117705.2+304713.47+335975.53+353427+147169.89+522600+2698+251898+387133+794872.33</f>
        <v>3566922.91</v>
      </c>
      <c r="I25" s="21"/>
      <c r="J25" s="21">
        <f t="shared" si="5"/>
        <v>81.06630080361235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27668747.96+240329.07+67267.38+14052.16+360880.56+3681.25+1121784.8+25368.46+328826.5+260000+12338+37950.68+140000+384399.96+379113.62+210300+12500+10596+329795.44+455923.61+226385.89</f>
        <v>32290241.340000004</v>
      </c>
      <c r="I27" s="21"/>
      <c r="J27" s="21">
        <f t="shared" si="5"/>
        <v>88.38287143524015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17592572.88</v>
      </c>
      <c r="I28" s="51"/>
      <c r="J28" s="51">
        <f>H28/D28*100</f>
        <v>40.68991796543151</v>
      </c>
      <c r="K28" s="99">
        <f>(H28/(N28+O28+P28+Q28+R28+S28+T28+U28+V28))*100</f>
        <v>73.74703086430007</v>
      </c>
      <c r="L28" s="73"/>
      <c r="M28" s="47">
        <f>(N28+O28+P28+Q28+R28+S28+T28+U28+V28)-H28</f>
        <v>6262723.629999999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259703.26</v>
      </c>
      <c r="N29" s="41"/>
      <c r="O29" s="41"/>
      <c r="P29" s="41"/>
      <c r="Q29" s="41"/>
      <c r="R29" s="41"/>
      <c r="S29" s="41"/>
      <c r="T29" s="41"/>
      <c r="U29" s="41"/>
      <c r="V29" s="97">
        <f>927500-667796.74</f>
        <v>259703.26</v>
      </c>
      <c r="W29" s="97">
        <f>100000+297800</f>
        <v>397800</v>
      </c>
      <c r="X29" s="97">
        <f>1259250+274996.74</f>
        <v>1534246.74</v>
      </c>
      <c r="Y29" s="97">
        <f>1368250+95000</f>
        <v>1463250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6.388888888888888</v>
      </c>
      <c r="L31" s="73"/>
      <c r="M31" s="42">
        <f t="shared" si="9"/>
        <v>674000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175000+245000</f>
        <v>420000</v>
      </c>
      <c r="W31" s="97">
        <f>150000-150000</f>
        <v>0</v>
      </c>
      <c r="X31" s="97"/>
      <c r="Y31" s="97">
        <f>95000-95000</f>
        <v>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64000+585000-0.01</f>
        <v>648999.99</v>
      </c>
      <c r="I42" s="53"/>
      <c r="J42" s="17">
        <f t="shared" si="13"/>
        <v>46.35714214285714</v>
      </c>
      <c r="K42" s="48">
        <f t="shared" si="11"/>
        <v>99.99999845916795</v>
      </c>
      <c r="L42" s="73"/>
      <c r="M42" s="42">
        <f t="shared" si="9"/>
        <v>0.010000000009313226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48.32167832167833</v>
      </c>
      <c r="L48" s="73"/>
      <c r="M48" s="42">
        <f t="shared" si="9"/>
        <v>147800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>
        <f>147800</f>
        <v>147800</v>
      </c>
      <c r="W48" s="83">
        <f>147800-147800</f>
        <v>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68.04904448759068</v>
      </c>
      <c r="L63" s="73"/>
      <c r="M63" s="42">
        <f t="shared" si="9"/>
        <v>469494.05000000005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194424.26+274996.74</f>
        <v>469421</v>
      </c>
      <c r="W63" s="97">
        <f>200000-200000</f>
        <v>0</v>
      </c>
      <c r="X63" s="97">
        <f>274996.74-274996.74</f>
        <v>0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5" t="s">
        <v>36</v>
      </c>
      <c r="B85" s="106"/>
      <c r="C85" s="106"/>
      <c r="D85" s="106"/>
      <c r="E85" s="106"/>
      <c r="F85" s="106"/>
      <c r="G85" s="107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85.58462652017394</v>
      </c>
      <c r="L95" s="73"/>
      <c r="M95" s="42">
        <f t="shared" si="20"/>
        <v>3387699.2600000016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>
        <f>3000000</f>
        <v>3000000</v>
      </c>
      <c r="W95" s="87">
        <f>9377191.27-9000000</f>
        <v>377191.26999999955</v>
      </c>
      <c r="X95" s="87">
        <f>6433600-1000000-3000000</f>
        <v>2433600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55.17077184659441</v>
      </c>
      <c r="L105" s="73"/>
      <c r="M105" s="42">
        <f t="shared" si="20"/>
        <v>5051666.75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1500000+1200000+4000000+3100</f>
        <v>6703100</v>
      </c>
      <c r="W105" s="87">
        <f>1934410+5000000-1200000</f>
        <v>5734410</v>
      </c>
      <c r="X105" s="87">
        <f>6200000-4000000-3100</f>
        <v>2196900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25.34875482290162</v>
      </c>
      <c r="L108" s="73"/>
      <c r="M108" s="42">
        <f t="shared" si="20"/>
        <v>8834900.85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11000000-1200000-2400000-7000000-3100</f>
        <v>396900</v>
      </c>
      <c r="W108" s="98">
        <f>7996999.15+500000+2400000</f>
        <v>10896999.15</v>
      </c>
      <c r="X108" s="98">
        <f>3005000+60000-400000+1000000+7000000+3100</f>
        <v>10668100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229917083.36999997</v>
      </c>
      <c r="I121" s="8"/>
      <c r="J121" s="8">
        <f>H121/D121*100</f>
        <v>55.172556126166015</v>
      </c>
      <c r="K121" s="99">
        <f t="shared" si="21"/>
        <v>83.84643645573283</v>
      </c>
      <c r="L121" s="73"/>
      <c r="M121" s="47">
        <f t="shared" si="20"/>
        <v>44295027.59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2019-09-25T13:25:49Z</dcterms:modified>
  <cp:category/>
  <cp:version/>
  <cp:contentType/>
  <cp:contentStatus/>
</cp:coreProperties>
</file>